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Sheet1!$A$2:$F$57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<sst xmlns="http://schemas.openxmlformats.org/spreadsheetml/2006/main" count="68" uniqueCount="46">
  <si>
    <t>怀化市教育局2022年公开招聘市直公办学校教师拟聘用人员名单</t>
  </si>
  <si>
    <t>序号</t>
  </si>
  <si>
    <t>姓名</t>
  </si>
  <si>
    <t>性别</t>
  </si>
  <si>
    <t>毕业学校</t>
  </si>
  <si>
    <t>学历</t>
  </si>
  <si>
    <t>拟聘岗位</t>
  </si>
  <si>
    <t>备注</t>
  </si>
  <si>
    <t>高中语文1</t>
  </si>
  <si>
    <t>高中语文2</t>
  </si>
  <si>
    <t>湘潭大学</t>
  </si>
  <si>
    <t>高中数学</t>
  </si>
  <si>
    <t>高中英语</t>
  </si>
  <si>
    <t>高中音乐</t>
  </si>
  <si>
    <t>陕西师范大学</t>
  </si>
  <si>
    <t>高中化学实验员</t>
  </si>
  <si>
    <t>高中卫生技术</t>
  </si>
  <si>
    <t>高中学籍管理员</t>
  </si>
  <si>
    <t>初中数学</t>
  </si>
  <si>
    <t>初中英语1</t>
  </si>
  <si>
    <t>初中英语2</t>
  </si>
  <si>
    <t>初中历史</t>
  </si>
  <si>
    <t>初中音乐</t>
  </si>
  <si>
    <t>小学语文1</t>
  </si>
  <si>
    <t>小学语文2</t>
  </si>
  <si>
    <t>递补</t>
  </si>
  <si>
    <t>小学数学1</t>
  </si>
  <si>
    <t>小学数学2</t>
  </si>
  <si>
    <t>小学英语</t>
  </si>
  <si>
    <t>小学科学1</t>
  </si>
  <si>
    <t>小学科学2</t>
  </si>
  <si>
    <t>小学道德与法治</t>
  </si>
  <si>
    <t>小学音乐</t>
  </si>
  <si>
    <t>小学体育1</t>
  </si>
  <si>
    <t>小学体育2</t>
  </si>
  <si>
    <t>小学体育3</t>
  </si>
  <si>
    <t>小学体育4</t>
  </si>
  <si>
    <t>小学体育5</t>
  </si>
  <si>
    <t>小学美术</t>
  </si>
  <si>
    <t>小学卫生技术</t>
  </si>
  <si>
    <t>小学信息技术</t>
  </si>
  <si>
    <t>特殊教育小学语文</t>
  </si>
  <si>
    <t>特殊教育1</t>
  </si>
  <si>
    <t>特殊教育高中音乐</t>
  </si>
  <si>
    <t>特殊教育会计</t>
  </si>
  <si>
    <t>特殊教育卫生技术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</si>
</sst>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7" borderId="4" applyNumberFormat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1" fillId="17" borderId="7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7"/>
  <sheetViews>
    <sheetView tabSelected="1" zoomScale="140" zoomScaleNormal="140" workbookViewId="0">
      <selection activeCell="E11" sqref="E11"/>
    </sheetView>
  </sheetViews>
  <sheetFormatPr defaultColWidth="9" defaultRowHeight="15" outlineLevelCol="6"/>
  <cols>
    <col min="1" max="1" width="6.15833333333333" style="3" customWidth="true"/>
    <col min="2" max="2" width="9.90833333333333" style="3" customWidth="true"/>
    <col min="3" max="3" width="6.69166666666667" style="3" customWidth="true"/>
    <col min="4" max="4" width="28.9166666666667" style="3" customWidth="true"/>
    <col min="5" max="5" width="14.825" style="3" customWidth="true"/>
    <col min="6" max="6" width="19.55" style="3" customWidth="true"/>
    <col min="7" max="7" width="7.23333333333333" style="3" customWidth="true"/>
    <col min="8" max="16384" width="9" style="3"/>
  </cols>
  <sheetData>
    <row r="1" s="1" customFormat="true" ht="34.5" customHeight="true" spans="1:7">
      <c r="A1" s="4" t="s">
        <v>0</v>
      </c>
      <c r="B1" s="4"/>
      <c r="C1" s="4"/>
      <c r="D1" s="4"/>
      <c r="E1" s="4"/>
      <c r="F1" s="4"/>
      <c r="G1" s="4"/>
    </row>
    <row r="2" s="1" customFormat="true" ht="23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true" ht="23" customHeight="true" spans="1:7">
      <c r="A3" s="6">
        <v>1</v>
      </c>
      <c r="B3" s="6" t="str">
        <f>"韦芯"</f>
        <v>韦芯</v>
      </c>
      <c r="C3" s="6" t="str">
        <f t="shared" ref="C3:C9" si="0">"女"</f>
        <v>女</v>
      </c>
      <c r="D3" s="6" t="str">
        <f>"凯里学院"</f>
        <v>凯里学院</v>
      </c>
      <c r="E3" s="6" t="str">
        <f t="shared" ref="E3:E6" si="1">"本科"</f>
        <v>本科</v>
      </c>
      <c r="F3" s="6" t="s">
        <v>8</v>
      </c>
      <c r="G3" s="8"/>
    </row>
    <row r="4" s="2" customFormat="true" ht="23" customHeight="true" spans="1:7">
      <c r="A4" s="6">
        <v>2</v>
      </c>
      <c r="B4" s="6" t="str">
        <f>"张慧"</f>
        <v>张慧</v>
      </c>
      <c r="C4" s="6" t="str">
        <f t="shared" si="0"/>
        <v>女</v>
      </c>
      <c r="D4" s="6" t="str">
        <f>"湖南文理学院"</f>
        <v>湖南文理学院</v>
      </c>
      <c r="E4" s="6" t="str">
        <f t="shared" si="1"/>
        <v>本科</v>
      </c>
      <c r="F4" s="6" t="s">
        <v>9</v>
      </c>
      <c r="G4" s="8"/>
    </row>
    <row r="5" s="2" customFormat="true" ht="23" customHeight="true" spans="1:7">
      <c r="A5" s="6">
        <v>3</v>
      </c>
      <c r="B5" s="6" t="str">
        <f>"曲星"</f>
        <v>曲星</v>
      </c>
      <c r="C5" s="6" t="str">
        <f t="shared" si="0"/>
        <v>女</v>
      </c>
      <c r="D5" s="6" t="s">
        <v>10</v>
      </c>
      <c r="E5" s="6" t="str">
        <f t="shared" si="1"/>
        <v>本科</v>
      </c>
      <c r="F5" s="6" t="s">
        <v>11</v>
      </c>
      <c r="G5" s="8"/>
    </row>
    <row r="6" s="2" customFormat="true" ht="23" customHeight="true" spans="1:7">
      <c r="A6" s="6">
        <v>4</v>
      </c>
      <c r="B6" s="6" t="str">
        <f>"熊圳"</f>
        <v>熊圳</v>
      </c>
      <c r="C6" s="6" t="str">
        <f>"男"</f>
        <v>男</v>
      </c>
      <c r="D6" s="6" t="str">
        <f>"怀化学院"</f>
        <v>怀化学院</v>
      </c>
      <c r="E6" s="6" t="str">
        <f t="shared" si="1"/>
        <v>本科</v>
      </c>
      <c r="F6" s="6" t="s">
        <v>12</v>
      </c>
      <c r="G6" s="8"/>
    </row>
    <row r="7" s="2" customFormat="true" ht="23" customHeight="true" spans="1:7">
      <c r="A7" s="6">
        <v>5</v>
      </c>
      <c r="B7" s="6" t="str">
        <f>"刘婧婷"</f>
        <v>刘婧婷</v>
      </c>
      <c r="C7" s="6" t="str">
        <f t="shared" si="0"/>
        <v>女</v>
      </c>
      <c r="D7" s="6" t="str">
        <f>"湖南科技大学"</f>
        <v>湖南科技大学</v>
      </c>
      <c r="E7" s="6" t="str">
        <f>"硕士研究生"</f>
        <v>硕士研究生</v>
      </c>
      <c r="F7" s="6" t="s">
        <v>13</v>
      </c>
      <c r="G7" s="8"/>
    </row>
    <row r="8" s="2" customFormat="true" ht="23" customHeight="true" spans="1:7">
      <c r="A8" s="6">
        <v>6</v>
      </c>
      <c r="B8" s="6" t="str">
        <f>"曹文婧"</f>
        <v>曹文婧</v>
      </c>
      <c r="C8" s="6" t="str">
        <f t="shared" si="0"/>
        <v>女</v>
      </c>
      <c r="D8" s="6" t="s">
        <v>14</v>
      </c>
      <c r="E8" s="6" t="str">
        <f t="shared" ref="E8:E10" si="2">"本科"</f>
        <v>本科</v>
      </c>
      <c r="F8" s="6" t="s">
        <v>15</v>
      </c>
      <c r="G8" s="8"/>
    </row>
    <row r="9" s="2" customFormat="true" ht="23" customHeight="true" spans="1:7">
      <c r="A9" s="6">
        <v>7</v>
      </c>
      <c r="B9" s="6" t="str">
        <f>"何椰"</f>
        <v>何椰</v>
      </c>
      <c r="C9" s="6" t="str">
        <f t="shared" si="0"/>
        <v>女</v>
      </c>
      <c r="D9" s="6" t="str">
        <f>"南华大学"</f>
        <v>南华大学</v>
      </c>
      <c r="E9" s="6" t="str">
        <f t="shared" si="2"/>
        <v>本科</v>
      </c>
      <c r="F9" s="6" t="s">
        <v>16</v>
      </c>
      <c r="G9" s="8"/>
    </row>
    <row r="10" s="2" customFormat="true" ht="23" customHeight="true" spans="1:7">
      <c r="A10" s="6">
        <v>8</v>
      </c>
      <c r="B10" s="6" t="str">
        <f>"卢光丁"</f>
        <v>卢光丁</v>
      </c>
      <c r="C10" s="6" t="str">
        <f>"男"</f>
        <v>男</v>
      </c>
      <c r="D10" s="6" t="str">
        <f>"湖南理工学院"</f>
        <v>湖南理工学院</v>
      </c>
      <c r="E10" s="6" t="str">
        <f t="shared" si="2"/>
        <v>本科</v>
      </c>
      <c r="F10" s="6" t="s">
        <v>17</v>
      </c>
      <c r="G10" s="8"/>
    </row>
    <row r="11" s="2" customFormat="true" ht="23" customHeight="true" spans="1:7">
      <c r="A11" s="6">
        <v>9</v>
      </c>
      <c r="B11" s="6" t="str">
        <f>"王伟"</f>
        <v>王伟</v>
      </c>
      <c r="C11" s="6" t="str">
        <f t="shared" ref="C11:C16" si="3">"女"</f>
        <v>女</v>
      </c>
      <c r="D11" s="6" t="str">
        <f>"桂林电子科技大学"</f>
        <v>桂林电子科技大学</v>
      </c>
      <c r="E11" s="6" t="str">
        <f>"硕士研究生"</f>
        <v>硕士研究生</v>
      </c>
      <c r="F11" s="6" t="s">
        <v>18</v>
      </c>
      <c r="G11" s="8"/>
    </row>
    <row r="12" s="2" customFormat="true" ht="23" customHeight="true" spans="1:7">
      <c r="A12" s="6">
        <v>10</v>
      </c>
      <c r="B12" s="6" t="str">
        <f>"周晓婷"</f>
        <v>周晓婷</v>
      </c>
      <c r="C12" s="6" t="str">
        <f t="shared" si="3"/>
        <v>女</v>
      </c>
      <c r="D12" s="6" t="str">
        <f>"湖南第一师范学院"</f>
        <v>湖南第一师范学院</v>
      </c>
      <c r="E12" s="6" t="str">
        <f t="shared" ref="E12:E31" si="4">"本科"</f>
        <v>本科</v>
      </c>
      <c r="F12" s="6" t="s">
        <v>19</v>
      </c>
      <c r="G12" s="8"/>
    </row>
    <row r="13" s="2" customFormat="true" ht="23" customHeight="true" spans="1:7">
      <c r="A13" s="6">
        <v>11</v>
      </c>
      <c r="B13" s="6" t="str">
        <f>"张涵"</f>
        <v>张涵</v>
      </c>
      <c r="C13" s="6" t="str">
        <f t="shared" si="3"/>
        <v>女</v>
      </c>
      <c r="D13" s="6" t="str">
        <f>"湖南农业大学"</f>
        <v>湖南农业大学</v>
      </c>
      <c r="E13" s="6" t="str">
        <f t="shared" si="4"/>
        <v>本科</v>
      </c>
      <c r="F13" s="6" t="s">
        <v>20</v>
      </c>
      <c r="G13" s="8"/>
    </row>
    <row r="14" s="2" customFormat="true" ht="23" customHeight="true" spans="1:7">
      <c r="A14" s="7">
        <v>12</v>
      </c>
      <c r="B14" s="7" t="str">
        <f>"谭懿娟"</f>
        <v>谭懿娟</v>
      </c>
      <c r="C14" s="7" t="str">
        <f t="shared" si="3"/>
        <v>女</v>
      </c>
      <c r="D14" s="7" t="str">
        <f>"江西师范大学"</f>
        <v>江西师范大学</v>
      </c>
      <c r="E14" s="7" t="str">
        <f>"硕士研究生"</f>
        <v>硕士研究生</v>
      </c>
      <c r="F14" s="7" t="s">
        <v>21</v>
      </c>
      <c r="G14" s="8"/>
    </row>
    <row r="15" s="2" customFormat="true" ht="23" customHeight="true" spans="1:7">
      <c r="A15" s="7">
        <v>13</v>
      </c>
      <c r="B15" s="7" t="str">
        <f>"罗婉芯"</f>
        <v>罗婉芯</v>
      </c>
      <c r="C15" s="7" t="str">
        <f t="shared" si="3"/>
        <v>女</v>
      </c>
      <c r="D15" s="7" t="str">
        <f>"上海音乐学院"</f>
        <v>上海音乐学院</v>
      </c>
      <c r="E15" s="7" t="str">
        <f t="shared" si="4"/>
        <v>本科</v>
      </c>
      <c r="F15" s="7" t="s">
        <v>22</v>
      </c>
      <c r="G15" s="8"/>
    </row>
    <row r="16" s="2" customFormat="true" ht="23" customHeight="true" spans="1:7">
      <c r="A16" s="7">
        <v>14</v>
      </c>
      <c r="B16" s="7" t="str">
        <f>"张越"</f>
        <v>张越</v>
      </c>
      <c r="C16" s="7" t="str">
        <f t="shared" si="3"/>
        <v>女</v>
      </c>
      <c r="D16" s="7" t="str">
        <f>"怀化学院"</f>
        <v>怀化学院</v>
      </c>
      <c r="E16" s="7" t="str">
        <f t="shared" si="4"/>
        <v>本科</v>
      </c>
      <c r="F16" s="7" t="s">
        <v>23</v>
      </c>
      <c r="G16" s="8"/>
    </row>
    <row r="17" s="2" customFormat="true" ht="23" customHeight="true" spans="1:7">
      <c r="A17" s="7">
        <v>15</v>
      </c>
      <c r="B17" s="7" t="str">
        <f>"蒲超杰"</f>
        <v>蒲超杰</v>
      </c>
      <c r="C17" s="7" t="str">
        <f>"男"</f>
        <v>男</v>
      </c>
      <c r="D17" s="7" t="str">
        <f>"湖南科技大学"</f>
        <v>湖南科技大学</v>
      </c>
      <c r="E17" s="7" t="str">
        <f t="shared" si="4"/>
        <v>本科</v>
      </c>
      <c r="F17" s="7" t="s">
        <v>23</v>
      </c>
      <c r="G17" s="8"/>
    </row>
    <row r="18" s="2" customFormat="true" ht="23" customHeight="true" spans="1:7">
      <c r="A18" s="7">
        <v>16</v>
      </c>
      <c r="B18" s="7" t="str">
        <f>"付晴"</f>
        <v>付晴</v>
      </c>
      <c r="C18" s="7" t="str">
        <f>"女"</f>
        <v>女</v>
      </c>
      <c r="D18" s="7" t="str">
        <f>"怀化学院"</f>
        <v>怀化学院</v>
      </c>
      <c r="E18" s="7" t="str">
        <f t="shared" si="4"/>
        <v>本科</v>
      </c>
      <c r="F18" s="7" t="s">
        <v>23</v>
      </c>
      <c r="G18" s="8"/>
    </row>
    <row r="19" s="2" customFormat="true" ht="23" customHeight="true" spans="1:7">
      <c r="A19" s="7">
        <v>17</v>
      </c>
      <c r="B19" s="7" t="str">
        <f>"周子欣"</f>
        <v>周子欣</v>
      </c>
      <c r="C19" s="7" t="str">
        <f>"女"</f>
        <v>女</v>
      </c>
      <c r="D19" s="7" t="str">
        <f>"怀化学院"</f>
        <v>怀化学院</v>
      </c>
      <c r="E19" s="7" t="str">
        <f t="shared" si="4"/>
        <v>本科</v>
      </c>
      <c r="F19" s="7" t="s">
        <v>23</v>
      </c>
      <c r="G19" s="8"/>
    </row>
    <row r="20" s="2" customFormat="true" ht="23" customHeight="true" spans="1:7">
      <c r="A20" s="7">
        <v>18</v>
      </c>
      <c r="B20" s="7" t="str">
        <f>"周爱珍"</f>
        <v>周爱珍</v>
      </c>
      <c r="C20" s="7" t="str">
        <f>"女"</f>
        <v>女</v>
      </c>
      <c r="D20" s="7" t="str">
        <f>"湖南第一师范学院"</f>
        <v>湖南第一师范学院</v>
      </c>
      <c r="E20" s="7" t="str">
        <f t="shared" si="4"/>
        <v>本科</v>
      </c>
      <c r="F20" s="7" t="s">
        <v>23</v>
      </c>
      <c r="G20" s="8"/>
    </row>
    <row r="21" s="2" customFormat="true" ht="23" customHeight="true" spans="1:7">
      <c r="A21" s="7">
        <v>19</v>
      </c>
      <c r="B21" s="7" t="str">
        <f>"姚颖"</f>
        <v>姚颖</v>
      </c>
      <c r="C21" s="7" t="str">
        <f>"女"</f>
        <v>女</v>
      </c>
      <c r="D21" s="7" t="str">
        <f>"湖南文理学院芙蓉学院"</f>
        <v>湖南文理学院芙蓉学院</v>
      </c>
      <c r="E21" s="7" t="str">
        <f t="shared" si="4"/>
        <v>本科</v>
      </c>
      <c r="F21" s="7" t="s">
        <v>23</v>
      </c>
      <c r="G21" s="8"/>
    </row>
    <row r="22" s="2" customFormat="true" ht="23" customHeight="true" spans="1:7">
      <c r="A22" s="7">
        <v>20</v>
      </c>
      <c r="B22" s="7" t="str">
        <f>"高丽霞"</f>
        <v>高丽霞</v>
      </c>
      <c r="C22" s="7" t="str">
        <f>"女"</f>
        <v>女</v>
      </c>
      <c r="D22" s="7" t="str">
        <f>"怀化学院"</f>
        <v>怀化学院</v>
      </c>
      <c r="E22" s="7" t="str">
        <f t="shared" si="4"/>
        <v>本科</v>
      </c>
      <c r="F22" s="7" t="s">
        <v>23</v>
      </c>
      <c r="G22" s="8"/>
    </row>
    <row r="23" s="2" customFormat="true" ht="23" customHeight="true" spans="1:7">
      <c r="A23" s="7">
        <v>21</v>
      </c>
      <c r="B23" s="7" t="str">
        <f>"张海乐"</f>
        <v>张海乐</v>
      </c>
      <c r="C23" s="7" t="str">
        <f>"女"</f>
        <v>女</v>
      </c>
      <c r="D23" s="7" t="str">
        <f>"湖南师范大学"</f>
        <v>湖南师范大学</v>
      </c>
      <c r="E23" s="7" t="str">
        <f t="shared" si="4"/>
        <v>本科</v>
      </c>
      <c r="F23" s="7" t="s">
        <v>23</v>
      </c>
      <c r="G23" s="8"/>
    </row>
    <row r="24" s="2" customFormat="true" ht="23" customHeight="true" spans="1:7">
      <c r="A24" s="7">
        <v>22</v>
      </c>
      <c r="B24" s="7" t="str">
        <f>"杨玉莲"</f>
        <v>杨玉莲</v>
      </c>
      <c r="C24" s="7" t="str">
        <f>"女"</f>
        <v>女</v>
      </c>
      <c r="D24" s="7" t="str">
        <f>"吉首大学"</f>
        <v>吉首大学</v>
      </c>
      <c r="E24" s="7" t="str">
        <f t="shared" si="4"/>
        <v>本科</v>
      </c>
      <c r="F24" s="7" t="s">
        <v>23</v>
      </c>
      <c r="G24" s="8"/>
    </row>
    <row r="25" s="2" customFormat="true" ht="23" customHeight="true" spans="1:7">
      <c r="A25" s="7">
        <v>23</v>
      </c>
      <c r="B25" s="7" t="str">
        <f>"杨慧"</f>
        <v>杨慧</v>
      </c>
      <c r="C25" s="7" t="str">
        <f>"女"</f>
        <v>女</v>
      </c>
      <c r="D25" s="7" t="str">
        <f>"怀化学院"</f>
        <v>怀化学院</v>
      </c>
      <c r="E25" s="7" t="str">
        <f t="shared" si="4"/>
        <v>本科</v>
      </c>
      <c r="F25" s="7" t="s">
        <v>24</v>
      </c>
      <c r="G25" s="8"/>
    </row>
    <row r="26" s="2" customFormat="true" ht="23" customHeight="true" spans="1:7">
      <c r="A26" s="7">
        <v>24</v>
      </c>
      <c r="B26" s="7" t="str">
        <f>"翟雅妮"</f>
        <v>翟雅妮</v>
      </c>
      <c r="C26" s="7" t="str">
        <f>"女"</f>
        <v>女</v>
      </c>
      <c r="D26" s="7" t="str">
        <f>"太原师范学院"</f>
        <v>太原师范学院</v>
      </c>
      <c r="E26" s="7" t="str">
        <f t="shared" si="4"/>
        <v>本科</v>
      </c>
      <c r="F26" s="7" t="s">
        <v>24</v>
      </c>
      <c r="G26" s="8"/>
    </row>
    <row r="27" s="2" customFormat="true" ht="23" customHeight="true" spans="1:7">
      <c r="A27" s="7">
        <v>25</v>
      </c>
      <c r="B27" s="7" t="str">
        <f>"向谊萱"</f>
        <v>向谊萱</v>
      </c>
      <c r="C27" s="7" t="str">
        <f t="shared" ref="C27:C35" si="5">"女"</f>
        <v>女</v>
      </c>
      <c r="D27" s="7" t="str">
        <f>"山东理工大学"</f>
        <v>山东理工大学</v>
      </c>
      <c r="E27" s="7" t="str">
        <f>"本科"</f>
        <v>本科</v>
      </c>
      <c r="F27" s="7" t="s">
        <v>24</v>
      </c>
      <c r="G27" s="8"/>
    </row>
    <row r="28" s="2" customFormat="true" ht="23" customHeight="true" spans="1:7">
      <c r="A28" s="7">
        <v>26</v>
      </c>
      <c r="B28" s="7" t="str">
        <f>"饶敏"</f>
        <v>饶敏</v>
      </c>
      <c r="C28" s="7" t="str">
        <f t="shared" si="5"/>
        <v>女</v>
      </c>
      <c r="D28" s="7" t="str">
        <f>"湖南师范大学"</f>
        <v>湖南师范大学</v>
      </c>
      <c r="E28" s="7" t="str">
        <f>"本科"</f>
        <v>本科</v>
      </c>
      <c r="F28" s="7" t="s">
        <v>24</v>
      </c>
      <c r="G28" s="8"/>
    </row>
    <row r="29" s="2" customFormat="true" ht="23" customHeight="true" spans="1:7">
      <c r="A29" s="7">
        <v>27</v>
      </c>
      <c r="B29" s="7" t="str">
        <f>"龙静"</f>
        <v>龙静</v>
      </c>
      <c r="C29" s="7" t="str">
        <f t="shared" si="5"/>
        <v>女</v>
      </c>
      <c r="D29" s="7" t="str">
        <f>"湖南女子学院"</f>
        <v>湖南女子学院</v>
      </c>
      <c r="E29" s="7" t="str">
        <f>"本科"</f>
        <v>本科</v>
      </c>
      <c r="F29" s="7" t="s">
        <v>24</v>
      </c>
      <c r="G29" s="8"/>
    </row>
    <row r="30" s="2" customFormat="true" ht="23" customHeight="true" spans="1:7">
      <c r="A30" s="7">
        <v>28</v>
      </c>
      <c r="B30" s="7" t="str">
        <f>"吴平吉"</f>
        <v>吴平吉</v>
      </c>
      <c r="C30" s="7" t="str">
        <f t="shared" si="5"/>
        <v>女</v>
      </c>
      <c r="D30" s="7" t="str">
        <f>"北方民族大学"</f>
        <v>北方民族大学</v>
      </c>
      <c r="E30" s="7" t="str">
        <f>"本科"</f>
        <v>本科</v>
      </c>
      <c r="F30" s="7" t="s">
        <v>24</v>
      </c>
      <c r="G30" s="8"/>
    </row>
    <row r="31" s="2" customFormat="true" ht="23" customHeight="true" spans="1:7">
      <c r="A31" s="7">
        <v>29</v>
      </c>
      <c r="B31" s="7" t="str">
        <f>"吴婧玥"</f>
        <v>吴婧玥</v>
      </c>
      <c r="C31" s="7" t="str">
        <f t="shared" si="5"/>
        <v>女</v>
      </c>
      <c r="D31" s="7" t="str">
        <f>"北京师范大学"</f>
        <v>北京师范大学</v>
      </c>
      <c r="E31" s="7" t="str">
        <f>"硕士研究生"</f>
        <v>硕士研究生</v>
      </c>
      <c r="F31" s="7" t="s">
        <v>24</v>
      </c>
      <c r="G31" s="7" t="s">
        <v>25</v>
      </c>
    </row>
    <row r="32" s="2" customFormat="true" ht="23" customHeight="true" spans="1:7">
      <c r="A32" s="7">
        <v>30</v>
      </c>
      <c r="B32" s="7" t="str">
        <f>"佘颖月"</f>
        <v>佘颖月</v>
      </c>
      <c r="C32" s="7" t="str">
        <f t="shared" si="5"/>
        <v>女</v>
      </c>
      <c r="D32" s="7" t="str">
        <f>"湖南文理学院"</f>
        <v>湖南文理学院</v>
      </c>
      <c r="E32" s="7" t="str">
        <f t="shared" ref="E32:E51" si="6">"本科"</f>
        <v>本科</v>
      </c>
      <c r="F32" s="7" t="s">
        <v>26</v>
      </c>
      <c r="G32" s="7"/>
    </row>
    <row r="33" s="2" customFormat="true" ht="23" customHeight="true" spans="1:7">
      <c r="A33" s="7">
        <v>31</v>
      </c>
      <c r="B33" s="7" t="str">
        <f>"向琪琪"</f>
        <v>向琪琪</v>
      </c>
      <c r="C33" s="7" t="str">
        <f t="shared" si="5"/>
        <v>女</v>
      </c>
      <c r="D33" s="7" t="str">
        <f>"衡阳师范学院"</f>
        <v>衡阳师范学院</v>
      </c>
      <c r="E33" s="7" t="str">
        <f t="shared" si="6"/>
        <v>本科</v>
      </c>
      <c r="F33" s="7" t="s">
        <v>26</v>
      </c>
      <c r="G33" s="7"/>
    </row>
    <row r="34" s="2" customFormat="true" ht="23" customHeight="true" spans="1:7">
      <c r="A34" s="7">
        <v>32</v>
      </c>
      <c r="B34" s="7" t="str">
        <f>"张娜"</f>
        <v>张娜</v>
      </c>
      <c r="C34" s="7" t="str">
        <f t="shared" si="5"/>
        <v>女</v>
      </c>
      <c r="D34" s="7" t="str">
        <f>"湖南文理学院芙蓉学院"</f>
        <v>湖南文理学院芙蓉学院</v>
      </c>
      <c r="E34" s="7" t="str">
        <f t="shared" si="6"/>
        <v>本科</v>
      </c>
      <c r="F34" s="7" t="s">
        <v>26</v>
      </c>
      <c r="G34" s="7"/>
    </row>
    <row r="35" s="2" customFormat="true" ht="23" customHeight="true" spans="1:7">
      <c r="A35" s="7">
        <v>33</v>
      </c>
      <c r="B35" s="7" t="str">
        <f>"李晶玲"</f>
        <v>李晶玲</v>
      </c>
      <c r="C35" s="7" t="str">
        <f t="shared" si="5"/>
        <v>女</v>
      </c>
      <c r="D35" s="7" t="str">
        <f>"怀化学院"</f>
        <v>怀化学院</v>
      </c>
      <c r="E35" s="7" t="str">
        <f t="shared" si="6"/>
        <v>本科</v>
      </c>
      <c r="F35" s="7" t="s">
        <v>27</v>
      </c>
      <c r="G35" s="7"/>
    </row>
    <row r="36" s="2" customFormat="true" ht="23" customHeight="true" spans="1:7">
      <c r="A36" s="7">
        <v>34</v>
      </c>
      <c r="B36" s="7" t="str">
        <f>"杨学浚"</f>
        <v>杨学浚</v>
      </c>
      <c r="C36" s="7" t="str">
        <f>"男"</f>
        <v>男</v>
      </c>
      <c r="D36" s="7" t="str">
        <f>"怀化学院"</f>
        <v>怀化学院</v>
      </c>
      <c r="E36" s="7" t="str">
        <f t="shared" si="6"/>
        <v>本科</v>
      </c>
      <c r="F36" s="7" t="s">
        <v>27</v>
      </c>
      <c r="G36" s="7"/>
    </row>
    <row r="37" s="2" customFormat="true" ht="23" customHeight="true" spans="1:7">
      <c r="A37" s="7">
        <v>35</v>
      </c>
      <c r="B37" s="7" t="str">
        <f>"朱婷"</f>
        <v>朱婷</v>
      </c>
      <c r="C37" s="7" t="str">
        <f t="shared" ref="C37:C40" si="7">"女"</f>
        <v>女</v>
      </c>
      <c r="D37" s="7" t="str">
        <f t="shared" ref="D37:D41" si="8">"长沙师范学院"</f>
        <v>长沙师范学院</v>
      </c>
      <c r="E37" s="7" t="str">
        <f t="shared" si="6"/>
        <v>本科</v>
      </c>
      <c r="F37" s="7" t="s">
        <v>27</v>
      </c>
      <c r="G37" s="7"/>
    </row>
    <row r="38" s="2" customFormat="true" ht="23" customHeight="true" spans="1:7">
      <c r="A38" s="7">
        <v>36</v>
      </c>
      <c r="B38" s="7" t="str">
        <f>"张腊"</f>
        <v>张腊</v>
      </c>
      <c r="C38" s="7" t="str">
        <f t="shared" si="7"/>
        <v>女</v>
      </c>
      <c r="D38" s="7" t="str">
        <f>"湖南第一师范学院"</f>
        <v>湖南第一师范学院</v>
      </c>
      <c r="E38" s="7" t="str">
        <f t="shared" si="6"/>
        <v>本科</v>
      </c>
      <c r="F38" s="7" t="s">
        <v>27</v>
      </c>
      <c r="G38" s="7"/>
    </row>
    <row r="39" s="2" customFormat="true" ht="23" customHeight="true" spans="1:7">
      <c r="A39" s="7">
        <v>37</v>
      </c>
      <c r="B39" s="7" t="str">
        <f>"易为"</f>
        <v>易为</v>
      </c>
      <c r="C39" s="7" t="str">
        <f t="shared" si="7"/>
        <v>女</v>
      </c>
      <c r="D39" s="7" t="str">
        <f>"长沙理工大学城南学院"</f>
        <v>长沙理工大学城南学院</v>
      </c>
      <c r="E39" s="7" t="str">
        <f t="shared" si="6"/>
        <v>本科</v>
      </c>
      <c r="F39" s="7" t="s">
        <v>28</v>
      </c>
      <c r="G39" s="7"/>
    </row>
    <row r="40" s="2" customFormat="true" ht="23" customHeight="true" spans="1:7">
      <c r="A40" s="7">
        <v>38</v>
      </c>
      <c r="B40" s="7" t="str">
        <f>"杨朝"</f>
        <v>杨朝</v>
      </c>
      <c r="C40" s="7" t="str">
        <f t="shared" si="7"/>
        <v>女</v>
      </c>
      <c r="D40" s="7" t="str">
        <f t="shared" si="8"/>
        <v>长沙师范学院</v>
      </c>
      <c r="E40" s="7" t="str">
        <f t="shared" si="6"/>
        <v>本科</v>
      </c>
      <c r="F40" s="7" t="s">
        <v>29</v>
      </c>
      <c r="G40" s="7" t="s">
        <v>25</v>
      </c>
    </row>
    <row r="41" s="2" customFormat="true" ht="23" customHeight="true" spans="1:7">
      <c r="A41" s="7">
        <v>39</v>
      </c>
      <c r="B41" s="7" t="str">
        <f>"李梦琴"</f>
        <v>李梦琴</v>
      </c>
      <c r="C41" s="7" t="str">
        <f t="shared" ref="C41:C43" si="9">"女"</f>
        <v>女</v>
      </c>
      <c r="D41" s="7" t="str">
        <f t="shared" si="8"/>
        <v>长沙师范学院</v>
      </c>
      <c r="E41" s="7" t="str">
        <f t="shared" si="6"/>
        <v>本科</v>
      </c>
      <c r="F41" s="7" t="s">
        <v>30</v>
      </c>
      <c r="G41" s="7" t="s">
        <v>25</v>
      </c>
    </row>
    <row r="42" s="2" customFormat="true" ht="23" customHeight="true" spans="1:7">
      <c r="A42" s="7">
        <v>40</v>
      </c>
      <c r="B42" s="7" t="str">
        <f>"廖戊寅"</f>
        <v>廖戊寅</v>
      </c>
      <c r="C42" s="7" t="str">
        <f t="shared" si="9"/>
        <v>女</v>
      </c>
      <c r="D42" s="7" t="str">
        <f>"吉首大学"</f>
        <v>吉首大学</v>
      </c>
      <c r="E42" s="7" t="str">
        <f t="shared" si="6"/>
        <v>本科</v>
      </c>
      <c r="F42" s="7" t="s">
        <v>31</v>
      </c>
      <c r="G42" s="7" t="str">
        <f t="shared" ref="G41:G57" si="10">""</f>
        <v/>
      </c>
    </row>
    <row r="43" s="2" customFormat="true" ht="23" customHeight="true" spans="1:7">
      <c r="A43" s="7">
        <v>41</v>
      </c>
      <c r="B43" s="7" t="str">
        <f>"王嘉慧"</f>
        <v>王嘉慧</v>
      </c>
      <c r="C43" s="7" t="str">
        <f t="shared" si="9"/>
        <v>女</v>
      </c>
      <c r="D43" s="7" t="str">
        <f>"云南艺术学院"</f>
        <v>云南艺术学院</v>
      </c>
      <c r="E43" s="7" t="str">
        <f t="shared" si="6"/>
        <v>本科</v>
      </c>
      <c r="F43" s="7" t="s">
        <v>32</v>
      </c>
      <c r="G43" s="7" t="str">
        <f t="shared" si="10"/>
        <v/>
      </c>
    </row>
    <row r="44" s="2" customFormat="true" ht="23" customHeight="true" spans="1:7">
      <c r="A44" s="7">
        <v>42</v>
      </c>
      <c r="B44" s="7" t="str">
        <f>"李亚鸿"</f>
        <v>李亚鸿</v>
      </c>
      <c r="C44" s="7" t="str">
        <f t="shared" ref="C44:C48" si="11">"男"</f>
        <v>男</v>
      </c>
      <c r="D44" s="7" t="str">
        <f>"湖南师范大学"</f>
        <v>湖南师范大学</v>
      </c>
      <c r="E44" s="7" t="str">
        <f t="shared" si="6"/>
        <v>本科</v>
      </c>
      <c r="F44" s="7" t="s">
        <v>33</v>
      </c>
      <c r="G44" s="7" t="str">
        <f t="shared" si="10"/>
        <v/>
      </c>
    </row>
    <row r="45" s="2" customFormat="true" ht="23" customHeight="true" spans="1:7">
      <c r="A45" s="7">
        <v>43</v>
      </c>
      <c r="B45" s="7" t="str">
        <f>"黄生兴"</f>
        <v>黄生兴</v>
      </c>
      <c r="C45" s="7" t="str">
        <f t="shared" si="11"/>
        <v>男</v>
      </c>
      <c r="D45" s="7" t="str">
        <f>"湖南第一师范学院"</f>
        <v>湖南第一师范学院</v>
      </c>
      <c r="E45" s="7" t="str">
        <f t="shared" si="6"/>
        <v>本科</v>
      </c>
      <c r="F45" s="7" t="s">
        <v>34</v>
      </c>
      <c r="G45" s="8" t="str">
        <f t="shared" si="10"/>
        <v/>
      </c>
    </row>
    <row r="46" s="2" customFormat="true" ht="23" customHeight="true" spans="1:7">
      <c r="A46" s="7">
        <v>44</v>
      </c>
      <c r="B46" s="7" t="str">
        <f>"曹标"</f>
        <v>曹标</v>
      </c>
      <c r="C46" s="7" t="str">
        <f t="shared" si="11"/>
        <v>男</v>
      </c>
      <c r="D46" s="7" t="str">
        <f>"天津体育学院"</f>
        <v>天津体育学院</v>
      </c>
      <c r="E46" s="7" t="str">
        <f t="shared" si="6"/>
        <v>本科</v>
      </c>
      <c r="F46" s="7" t="s">
        <v>35</v>
      </c>
      <c r="G46" s="8" t="str">
        <f t="shared" si="10"/>
        <v/>
      </c>
    </row>
    <row r="47" s="2" customFormat="true" ht="23" customHeight="true" spans="1:7">
      <c r="A47" s="7">
        <v>45</v>
      </c>
      <c r="B47" s="7" t="str">
        <f>"吴小富"</f>
        <v>吴小富</v>
      </c>
      <c r="C47" s="7" t="str">
        <f t="shared" si="11"/>
        <v>男</v>
      </c>
      <c r="D47" s="7" t="str">
        <f>"贵州民族大学"</f>
        <v>贵州民族大学</v>
      </c>
      <c r="E47" s="7" t="str">
        <f t="shared" si="6"/>
        <v>本科</v>
      </c>
      <c r="F47" s="7" t="s">
        <v>36</v>
      </c>
      <c r="G47" s="8" t="str">
        <f t="shared" si="10"/>
        <v/>
      </c>
    </row>
    <row r="48" s="2" customFormat="true" ht="23" customHeight="true" spans="1:7">
      <c r="A48" s="7">
        <v>46</v>
      </c>
      <c r="B48" s="7" t="str">
        <f>"张振扬"</f>
        <v>张振扬</v>
      </c>
      <c r="C48" s="7" t="str">
        <f t="shared" si="11"/>
        <v>男</v>
      </c>
      <c r="D48" s="7" t="str">
        <f>"怀化学院"</f>
        <v>怀化学院</v>
      </c>
      <c r="E48" s="7" t="str">
        <f t="shared" si="6"/>
        <v>本科</v>
      </c>
      <c r="F48" s="7" t="s">
        <v>37</v>
      </c>
      <c r="G48" s="8" t="str">
        <f t="shared" si="10"/>
        <v/>
      </c>
    </row>
    <row r="49" s="2" customFormat="true" ht="23" customHeight="true" spans="1:7">
      <c r="A49" s="7">
        <v>47</v>
      </c>
      <c r="B49" s="7" t="str">
        <f>"肖婷婷"</f>
        <v>肖婷婷</v>
      </c>
      <c r="C49" s="7" t="str">
        <f t="shared" ref="C49:C52" si="12">"女"</f>
        <v>女</v>
      </c>
      <c r="D49" s="7" t="str">
        <f>"湖南科技大学"</f>
        <v>湖南科技大学</v>
      </c>
      <c r="E49" s="7" t="str">
        <f t="shared" si="6"/>
        <v>本科</v>
      </c>
      <c r="F49" s="7" t="s">
        <v>38</v>
      </c>
      <c r="G49" s="8" t="str">
        <f t="shared" si="10"/>
        <v/>
      </c>
    </row>
    <row r="50" s="2" customFormat="true" ht="23" customHeight="true" spans="1:7">
      <c r="A50" s="7">
        <v>48</v>
      </c>
      <c r="B50" s="7" t="str">
        <f>"杨明艳"</f>
        <v>杨明艳</v>
      </c>
      <c r="C50" s="7" t="str">
        <f t="shared" si="12"/>
        <v>女</v>
      </c>
      <c r="D50" s="7" t="str">
        <f>"吉首大学"</f>
        <v>吉首大学</v>
      </c>
      <c r="E50" s="7" t="str">
        <f t="shared" si="6"/>
        <v>本科</v>
      </c>
      <c r="F50" s="7" t="s">
        <v>39</v>
      </c>
      <c r="G50" s="8" t="str">
        <f t="shared" si="10"/>
        <v/>
      </c>
    </row>
    <row r="51" s="2" customFormat="true" ht="23" customHeight="true" spans="1:7">
      <c r="A51" s="7">
        <v>49</v>
      </c>
      <c r="B51" s="7" t="str">
        <f>"杨林"</f>
        <v>杨林</v>
      </c>
      <c r="C51" s="7" t="str">
        <f>"男"</f>
        <v>男</v>
      </c>
      <c r="D51" s="7" t="str">
        <f>"湖南交通工程学院"</f>
        <v>湖南交通工程学院</v>
      </c>
      <c r="E51" s="7" t="str">
        <f t="shared" si="6"/>
        <v>本科</v>
      </c>
      <c r="F51" s="7" t="s">
        <v>40</v>
      </c>
      <c r="G51" s="8" t="str">
        <f t="shared" si="10"/>
        <v/>
      </c>
    </row>
    <row r="52" s="2" customFormat="true" ht="28" customHeight="true" spans="1:7">
      <c r="A52" s="7">
        <v>50</v>
      </c>
      <c r="B52" s="7" t="str">
        <f>"龙美伶"</f>
        <v>龙美伶</v>
      </c>
      <c r="C52" s="7" t="str">
        <f t="shared" si="12"/>
        <v>女</v>
      </c>
      <c r="D52" s="7" t="str">
        <f>"湘中幼儿师范高等专科学校"</f>
        <v>湘中幼儿师范高等专科学校</v>
      </c>
      <c r="E52" s="7" t="str">
        <f>"专科"</f>
        <v>专科</v>
      </c>
      <c r="F52" s="7" t="s">
        <v>41</v>
      </c>
      <c r="G52" s="8" t="str">
        <f t="shared" si="10"/>
        <v/>
      </c>
    </row>
    <row r="53" s="2" customFormat="true" ht="23" customHeight="true" spans="1:7">
      <c r="A53" s="7">
        <v>51</v>
      </c>
      <c r="B53" s="7" t="str">
        <f>"陈康威"</f>
        <v>陈康威</v>
      </c>
      <c r="C53" s="7" t="str">
        <f>"男"</f>
        <v>男</v>
      </c>
      <c r="D53" s="7" t="str">
        <f>"潍坊学院"</f>
        <v>潍坊学院</v>
      </c>
      <c r="E53" s="7" t="str">
        <f t="shared" ref="E53:E57" si="13">"本科"</f>
        <v>本科</v>
      </c>
      <c r="F53" s="7" t="s">
        <v>42</v>
      </c>
      <c r="G53" s="8" t="str">
        <f t="shared" si="10"/>
        <v/>
      </c>
    </row>
    <row r="54" s="2" customFormat="true" ht="23" customHeight="true" spans="1:7">
      <c r="A54" s="7">
        <v>52</v>
      </c>
      <c r="B54" s="7" t="str">
        <f>"张晶晶"</f>
        <v>张晶晶</v>
      </c>
      <c r="C54" s="7" t="str">
        <f t="shared" ref="C54:C57" si="14">"女"</f>
        <v>女</v>
      </c>
      <c r="D54" s="7" t="str">
        <f>"湖南第一师范学院"</f>
        <v>湖南第一师范学院</v>
      </c>
      <c r="E54" s="7" t="str">
        <f t="shared" si="13"/>
        <v>本科</v>
      </c>
      <c r="F54" s="7" t="s">
        <v>42</v>
      </c>
      <c r="G54" s="8" t="str">
        <f t="shared" si="10"/>
        <v/>
      </c>
    </row>
    <row r="55" s="2" customFormat="true" ht="23" customHeight="true" spans="1:7">
      <c r="A55" s="7">
        <v>53</v>
      </c>
      <c r="B55" s="7" t="str">
        <f>"舒芸"</f>
        <v>舒芸</v>
      </c>
      <c r="C55" s="7" t="str">
        <f t="shared" si="14"/>
        <v>女</v>
      </c>
      <c r="D55" s="7" t="str">
        <f>"江苏师范大学"</f>
        <v>江苏师范大学</v>
      </c>
      <c r="E55" s="7" t="str">
        <f t="shared" si="13"/>
        <v>本科</v>
      </c>
      <c r="F55" s="7" t="s">
        <v>43</v>
      </c>
      <c r="G55" s="8" t="str">
        <f t="shared" si="10"/>
        <v/>
      </c>
    </row>
    <row r="56" s="2" customFormat="true" ht="23" customHeight="true" spans="1:7">
      <c r="A56" s="7">
        <v>54</v>
      </c>
      <c r="B56" s="6" t="str">
        <f>"刘思思"</f>
        <v>刘思思</v>
      </c>
      <c r="C56" s="6" t="str">
        <f t="shared" si="14"/>
        <v>女</v>
      </c>
      <c r="D56" s="6" t="str">
        <f>"湖南农业大学"</f>
        <v>湖南农业大学</v>
      </c>
      <c r="E56" s="6" t="str">
        <f t="shared" si="13"/>
        <v>本科</v>
      </c>
      <c r="F56" s="6" t="s">
        <v>44</v>
      </c>
      <c r="G56" s="8" t="str">
        <f t="shared" si="10"/>
        <v/>
      </c>
    </row>
    <row r="57" s="2" customFormat="true" ht="23" customHeight="true" spans="1:7">
      <c r="A57" s="7">
        <v>55</v>
      </c>
      <c r="B57" s="6" t="str">
        <f>"黄淑钥"</f>
        <v>黄淑钥</v>
      </c>
      <c r="C57" s="6" t="str">
        <f t="shared" si="14"/>
        <v>女</v>
      </c>
      <c r="D57" s="6" t="str">
        <f>"吉首大学"</f>
        <v>吉首大学</v>
      </c>
      <c r="E57" s="6" t="str">
        <f t="shared" si="13"/>
        <v>本科</v>
      </c>
      <c r="F57" s="6" t="s">
        <v>45</v>
      </c>
      <c r="G57" s="8" t="str">
        <f t="shared" si="10"/>
        <v/>
      </c>
    </row>
  </sheetData>
  <autoFilter ref="A2:F57">
    <extLst/>
  </autoFilter>
  <mergeCells count="1">
    <mergeCell ref="A1:G1"/>
  </mergeCells>
  <pageMargins left="0.751388888888889" right="0.751388888888889" top="1" bottom="1" header="0.5" footer="0.5"/>
  <pageSetup paperSize="9" scale="94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2022-08-22T02:30:00Z</dcterms:created>
  <dcterms:modified xsi:type="dcterms:W3CDTF">2023-01-05T13:43:24Z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